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675" windowHeight="1102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23" i="1" l="1"/>
  <c r="R24" i="1" s="1"/>
  <c r="S23" i="1"/>
  <c r="S24" i="1" s="1"/>
  <c r="T23" i="1"/>
  <c r="T24" i="1" s="1"/>
  <c r="Q23" i="1"/>
  <c r="Q24" i="1" s="1"/>
  <c r="R21" i="1"/>
  <c r="S21" i="1"/>
  <c r="T21" i="1"/>
  <c r="Q21" i="1"/>
  <c r="R22" i="1"/>
  <c r="S22" i="1"/>
  <c r="T22" i="1"/>
  <c r="Q22" i="1"/>
  <c r="R20" i="1"/>
  <c r="S20" i="1"/>
  <c r="T20" i="1"/>
  <c r="Q20" i="1"/>
  <c r="R12" i="1"/>
  <c r="T12" i="1"/>
  <c r="R13" i="1"/>
  <c r="S13" i="1"/>
  <c r="R14" i="1"/>
  <c r="T14" i="1"/>
  <c r="R15" i="1"/>
  <c r="S15" i="1"/>
  <c r="R16" i="1"/>
  <c r="T16" i="1"/>
  <c r="Q13" i="1"/>
  <c r="Q14" i="1"/>
  <c r="Q15" i="1"/>
  <c r="Q16" i="1"/>
  <c r="Q12" i="1"/>
  <c r="S8" i="1"/>
  <c r="S16" i="1" s="1"/>
  <c r="T8" i="1"/>
  <c r="R8" i="1"/>
  <c r="S7" i="1"/>
  <c r="T7" i="1"/>
  <c r="T15" i="1" s="1"/>
  <c r="R7" i="1"/>
  <c r="S6" i="1"/>
  <c r="S14" i="1" s="1"/>
  <c r="T6" i="1"/>
  <c r="R6" i="1"/>
  <c r="S5" i="1"/>
  <c r="T5" i="1"/>
  <c r="T13" i="1" s="1"/>
  <c r="R5" i="1"/>
  <c r="S4" i="1"/>
  <c r="S12" i="1" s="1"/>
  <c r="T4" i="1"/>
  <c r="R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" i="1"/>
  <c r="Q26" i="1" l="1"/>
  <c r="Q25" i="1"/>
  <c r="S26" i="1"/>
  <c r="S25" i="1"/>
  <c r="T26" i="1"/>
  <c r="T25" i="1"/>
  <c r="R26" i="1"/>
  <c r="R25" i="1"/>
</calcChain>
</file>

<file path=xl/sharedStrings.xml><?xml version="1.0" encoding="utf-8"?>
<sst xmlns="http://schemas.openxmlformats.org/spreadsheetml/2006/main" count="115" uniqueCount="57">
  <si>
    <t>No</t>
  </si>
  <si>
    <t>Parcela</t>
  </si>
  <si>
    <t>Especie</t>
  </si>
  <si>
    <t>Alchornea latifolia</t>
  </si>
  <si>
    <t>Eugenia Jambos</t>
  </si>
  <si>
    <t>Nectandra reticulata</t>
  </si>
  <si>
    <t>Clethra revoluta</t>
  </si>
  <si>
    <t>Molinedia campanulacea</t>
  </si>
  <si>
    <t>Vismia lauriformis</t>
  </si>
  <si>
    <t>Clusia ovalifolia</t>
  </si>
  <si>
    <t>Ilex laurina</t>
  </si>
  <si>
    <t>Cecropia sp</t>
  </si>
  <si>
    <t>Achornea latifolia</t>
  </si>
  <si>
    <t>Euphorbiaceae</t>
  </si>
  <si>
    <t>Myrtaceae</t>
  </si>
  <si>
    <t>Lauraceae</t>
  </si>
  <si>
    <t>Clethraceae</t>
  </si>
  <si>
    <t>Monimiaceae</t>
  </si>
  <si>
    <t>Hipericaceae</t>
  </si>
  <si>
    <t>Clusiaceae</t>
  </si>
  <si>
    <t>Aquifoliaceae</t>
  </si>
  <si>
    <t>Cecropiaceae</t>
  </si>
  <si>
    <t>Familia</t>
  </si>
  <si>
    <t>CAP en metros</t>
  </si>
  <si>
    <t>altura total</t>
  </si>
  <si>
    <t>Altura comercial</t>
  </si>
  <si>
    <t>Estado Santario</t>
  </si>
  <si>
    <t>Calidad</t>
  </si>
  <si>
    <t xml:space="preserve">DATOS DE CAMPO </t>
  </si>
  <si>
    <t>Area basal</t>
  </si>
  <si>
    <t xml:space="preserve">Volumen comercial </t>
  </si>
  <si>
    <t>Volumen total</t>
  </si>
  <si>
    <t>DAP en metros</t>
  </si>
  <si>
    <t>Factor de forma 0,65</t>
  </si>
  <si>
    <t>VALORES CALCULADOS</t>
  </si>
  <si>
    <t>AREA DE LA PARCELA</t>
  </si>
  <si>
    <t>0,01 HECTAREAS</t>
  </si>
  <si>
    <t>PARCELA</t>
  </si>
  <si>
    <t>DENSIDAD</t>
  </si>
  <si>
    <t>AREA BASAL</t>
  </si>
  <si>
    <t>VOLUMEN COMERCIAL</t>
  </si>
  <si>
    <t>VOLUMEN TOTAL</t>
  </si>
  <si>
    <t>VOL COMERCIAL</t>
  </si>
  <si>
    <t>VOL TOTAL</t>
  </si>
  <si>
    <t>VALORES CALCULADOS POR PARCELA DE 0,01 HECTAREAS</t>
  </si>
  <si>
    <t>VALORES CALCULADOS POR HECTAREA</t>
  </si>
  <si>
    <t>PROMEDIO</t>
  </si>
  <si>
    <t>VARIANZA</t>
  </si>
  <si>
    <t>DESVIACION</t>
  </si>
  <si>
    <t>ERROR ESTANDAR</t>
  </si>
  <si>
    <t xml:space="preserve"> RAIZ DE 5 =</t>
  </si>
  <si>
    <t>ERROR ABSOLUTO</t>
  </si>
  <si>
    <t>VALOR DE t PARA n=5 o 4 grados de libertad</t>
  </si>
  <si>
    <t>E%</t>
  </si>
  <si>
    <t>Estimación Minima Confiable</t>
  </si>
  <si>
    <t>ESTADISTICAS CALCULADAS PARA LOS CUATRO PARAMETROS</t>
  </si>
  <si>
    <t>ESTADISTICO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</si>
</sst>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/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Alignment="1">
      <alignment horizontal="center" wrapText="1"/>
    </xf>
    <xf numFmtId="166" fontId="0" fillId="4" borderId="0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O15" sqref="O15"/>
    </sheetView>
  </sheetViews>
  <sheetFormatPr baseColWidth="10" defaultRowHeight="15" x14ac:dyDescent="0.25"/>
  <cols>
    <col min="1" max="1" width="7.140625" customWidth="1"/>
    <col min="2" max="2" width="4.7109375" customWidth="1"/>
    <col min="3" max="3" width="20" customWidth="1"/>
    <col min="4" max="4" width="14.7109375" customWidth="1"/>
    <col min="5" max="5" width="8" customWidth="1"/>
    <col min="6" max="6" width="10.140625" customWidth="1"/>
    <col min="7" max="7" width="9.28515625" customWidth="1"/>
    <col min="8" max="8" width="8.42578125" style="2" customWidth="1"/>
    <col min="9" max="9" width="8" style="2" customWidth="1"/>
    <col min="10" max="10" width="8" style="18" customWidth="1"/>
    <col min="11" max="11" width="9.7109375" customWidth="1"/>
    <col min="12" max="12" width="11" customWidth="1"/>
    <col min="14" max="14" width="3.140625" style="31" customWidth="1"/>
    <col min="15" max="15" width="15.140625" customWidth="1"/>
    <col min="17" max="17" width="11.85546875" bestFit="1" customWidth="1"/>
  </cols>
  <sheetData>
    <row r="1" spans="1:20" x14ac:dyDescent="0.25">
      <c r="C1" t="s">
        <v>35</v>
      </c>
      <c r="D1" t="s">
        <v>36</v>
      </c>
      <c r="L1" s="23" t="s">
        <v>33</v>
      </c>
    </row>
    <row r="2" spans="1:20" x14ac:dyDescent="0.25">
      <c r="A2" s="4" t="s">
        <v>28</v>
      </c>
      <c r="B2" s="4"/>
      <c r="C2" s="4"/>
      <c r="D2" s="4"/>
      <c r="E2" s="4"/>
      <c r="F2" s="4"/>
      <c r="G2" s="4"/>
      <c r="H2" s="4"/>
      <c r="I2" s="4"/>
      <c r="J2" s="22" t="s">
        <v>34</v>
      </c>
      <c r="K2" s="22"/>
      <c r="L2" s="22"/>
      <c r="M2" s="22"/>
      <c r="N2" s="17"/>
      <c r="P2" s="3" t="s">
        <v>44</v>
      </c>
      <c r="Q2" s="3"/>
      <c r="R2" s="3"/>
      <c r="S2" s="3"/>
      <c r="T2" s="3"/>
    </row>
    <row r="3" spans="1:20" ht="30" customHeight="1" x14ac:dyDescent="0.25">
      <c r="A3" s="5" t="s">
        <v>1</v>
      </c>
      <c r="B3" s="6" t="s">
        <v>0</v>
      </c>
      <c r="C3" s="5" t="s">
        <v>2</v>
      </c>
      <c r="D3" s="5" t="s">
        <v>22</v>
      </c>
      <c r="E3" s="7" t="s">
        <v>23</v>
      </c>
      <c r="F3" s="6" t="s">
        <v>24</v>
      </c>
      <c r="G3" s="7" t="s">
        <v>25</v>
      </c>
      <c r="H3" s="8" t="s">
        <v>26</v>
      </c>
      <c r="I3" s="9" t="s">
        <v>27</v>
      </c>
      <c r="J3" s="19" t="s">
        <v>32</v>
      </c>
      <c r="K3" s="16" t="s">
        <v>29</v>
      </c>
      <c r="L3" s="16" t="s">
        <v>30</v>
      </c>
      <c r="M3" s="16" t="s">
        <v>31</v>
      </c>
      <c r="N3" s="32"/>
      <c r="P3" s="29" t="s">
        <v>37</v>
      </c>
      <c r="Q3" s="29" t="s">
        <v>38</v>
      </c>
      <c r="R3" s="29" t="s">
        <v>39</v>
      </c>
      <c r="S3" s="29" t="s">
        <v>40</v>
      </c>
      <c r="T3" s="29" t="s">
        <v>41</v>
      </c>
    </row>
    <row r="4" spans="1:20" x14ac:dyDescent="0.25">
      <c r="A4" s="10">
        <v>1</v>
      </c>
      <c r="B4" s="11">
        <v>1</v>
      </c>
      <c r="C4" s="12" t="s">
        <v>3</v>
      </c>
      <c r="D4" s="12" t="s">
        <v>13</v>
      </c>
      <c r="E4" s="13">
        <v>0.56000000000000005</v>
      </c>
      <c r="F4" s="11">
        <v>12.2</v>
      </c>
      <c r="G4" s="14">
        <v>7.4419999999999993</v>
      </c>
      <c r="H4" s="15">
        <v>1</v>
      </c>
      <c r="I4" s="15">
        <v>1</v>
      </c>
      <c r="J4" s="24">
        <f>+E4/3.1416</f>
        <v>0.17825311942959005</v>
      </c>
      <c r="K4" s="25">
        <f>3.1416*(J4^2)/4</f>
        <v>2.495543672014261E-2</v>
      </c>
      <c r="L4" s="25">
        <f>+K4*G4*0.65</f>
        <v>0.12071693404634584</v>
      </c>
      <c r="M4" s="25">
        <f>+K4*F4*0.65</f>
        <v>0.19789661319073087</v>
      </c>
      <c r="N4" s="33"/>
      <c r="P4" s="26">
        <v>1</v>
      </c>
      <c r="Q4" s="26">
        <v>5</v>
      </c>
      <c r="R4" s="27">
        <f>SUM(K4:K8)</f>
        <v>0.13549624395212634</v>
      </c>
      <c r="S4" s="27">
        <f>SUM(L4:L8)</f>
        <v>0.6536400186210849</v>
      </c>
      <c r="T4" s="27">
        <f>SUM(M4:M8)</f>
        <v>1.071541014132926</v>
      </c>
    </row>
    <row r="5" spans="1:20" x14ac:dyDescent="0.25">
      <c r="A5" s="10">
        <v>1</v>
      </c>
      <c r="B5" s="11">
        <v>2</v>
      </c>
      <c r="C5" s="12" t="s">
        <v>4</v>
      </c>
      <c r="D5" s="12" t="s">
        <v>14</v>
      </c>
      <c r="E5" s="13">
        <v>0.65</v>
      </c>
      <c r="F5" s="11">
        <v>12</v>
      </c>
      <c r="G5" s="14">
        <v>7.32</v>
      </c>
      <c r="H5" s="15">
        <v>1</v>
      </c>
      <c r="I5" s="15">
        <v>1</v>
      </c>
      <c r="J5" s="24">
        <f t="shared" ref="J5:J38" si="0">+E5/3.1416</f>
        <v>0.20690094219505986</v>
      </c>
      <c r="K5" s="25">
        <f t="shared" ref="K5:K38" si="1">3.1416*(J5^2)/4</f>
        <v>3.3621403106697235E-2</v>
      </c>
      <c r="L5" s="25">
        <f t="shared" ref="L5:L38" si="2">+K5*G5*0.65</f>
        <v>0.15997063598166544</v>
      </c>
      <c r="M5" s="25">
        <f t="shared" ref="M5:M38" si="3">+K5*F5*0.65</f>
        <v>0.26224694423223849</v>
      </c>
      <c r="N5" s="33"/>
      <c r="P5" s="26">
        <v>2</v>
      </c>
      <c r="Q5" s="26">
        <v>11</v>
      </c>
      <c r="R5" s="27">
        <f>SUM(K9:K19)</f>
        <v>0.57683186911128115</v>
      </c>
      <c r="S5" s="27">
        <f>SUM(L9:L19)</f>
        <v>3.9792616819455064</v>
      </c>
      <c r="T5" s="27">
        <f>SUM(M9:M19)</f>
        <v>6.5233798064680428</v>
      </c>
    </row>
    <row r="6" spans="1:20" x14ac:dyDescent="0.25">
      <c r="A6" s="10">
        <v>1</v>
      </c>
      <c r="B6" s="11">
        <v>3</v>
      </c>
      <c r="C6" s="12" t="s">
        <v>3</v>
      </c>
      <c r="D6" s="12" t="s">
        <v>13</v>
      </c>
      <c r="E6" s="13">
        <v>0.41</v>
      </c>
      <c r="F6" s="11">
        <v>12</v>
      </c>
      <c r="G6" s="14">
        <v>7.32</v>
      </c>
      <c r="H6" s="15">
        <v>1</v>
      </c>
      <c r="I6" s="15">
        <v>1</v>
      </c>
      <c r="J6" s="24">
        <f t="shared" si="0"/>
        <v>0.13050674815380697</v>
      </c>
      <c r="K6" s="25">
        <f t="shared" si="1"/>
        <v>1.3376941685765214E-2</v>
      </c>
      <c r="L6" s="25">
        <f t="shared" si="2"/>
        <v>6.3647488540870892E-2</v>
      </c>
      <c r="M6" s="25">
        <f t="shared" si="3"/>
        <v>0.10434014514896868</v>
      </c>
      <c r="N6" s="33"/>
      <c r="P6" s="26">
        <v>3</v>
      </c>
      <c r="Q6" s="26">
        <v>6</v>
      </c>
      <c r="R6" s="27">
        <f>SUM(K20:K25)</f>
        <v>0.25826807995925644</v>
      </c>
      <c r="S6" s="27">
        <f>SUM(L20:L25)</f>
        <v>1.4716257281321619</v>
      </c>
      <c r="T6" s="27">
        <f>SUM(M20:M25)</f>
        <v>2.4125011936592826</v>
      </c>
    </row>
    <row r="7" spans="1:20" x14ac:dyDescent="0.25">
      <c r="A7" s="10">
        <v>1</v>
      </c>
      <c r="B7" s="11">
        <v>4</v>
      </c>
      <c r="C7" s="12" t="s">
        <v>5</v>
      </c>
      <c r="D7" s="12" t="s">
        <v>15</v>
      </c>
      <c r="E7" s="13">
        <v>0.76</v>
      </c>
      <c r="F7" s="11">
        <v>12</v>
      </c>
      <c r="G7" s="14">
        <v>7.32</v>
      </c>
      <c r="H7" s="15">
        <v>1</v>
      </c>
      <c r="I7" s="15">
        <v>1</v>
      </c>
      <c r="J7" s="24">
        <f t="shared" si="0"/>
        <v>0.24191494779730074</v>
      </c>
      <c r="K7" s="25">
        <f t="shared" si="1"/>
        <v>4.5963840081487142E-2</v>
      </c>
      <c r="L7" s="25">
        <f t="shared" si="2"/>
        <v>0.21869595110771584</v>
      </c>
      <c r="M7" s="25">
        <f t="shared" si="3"/>
        <v>0.35851795263559977</v>
      </c>
      <c r="N7" s="33"/>
      <c r="P7" s="26">
        <v>4</v>
      </c>
      <c r="Q7" s="26">
        <v>6</v>
      </c>
      <c r="R7" s="27">
        <f>SUM(K26:K31)</f>
        <v>0.41230201171377634</v>
      </c>
      <c r="S7" s="27">
        <f>SUM(L26:L31)</f>
        <v>3.4282583185319582</v>
      </c>
      <c r="T7" s="27">
        <f>SUM(M26:M31)</f>
        <v>5.6200956041507508</v>
      </c>
    </row>
    <row r="8" spans="1:20" x14ac:dyDescent="0.25">
      <c r="A8" s="10">
        <v>1</v>
      </c>
      <c r="B8" s="11">
        <v>5</v>
      </c>
      <c r="C8" s="12" t="s">
        <v>5</v>
      </c>
      <c r="D8" s="12" t="s">
        <v>15</v>
      </c>
      <c r="E8" s="13">
        <v>0.47</v>
      </c>
      <c r="F8" s="11">
        <v>13</v>
      </c>
      <c r="G8" s="14">
        <v>7.93</v>
      </c>
      <c r="H8" s="15">
        <v>2</v>
      </c>
      <c r="I8" s="15">
        <v>1</v>
      </c>
      <c r="J8" s="24">
        <f t="shared" si="0"/>
        <v>0.14960529666412017</v>
      </c>
      <c r="K8" s="25">
        <f t="shared" si="1"/>
        <v>1.7578622358034118E-2</v>
      </c>
      <c r="L8" s="25">
        <f t="shared" si="2"/>
        <v>9.0609008944486868E-2</v>
      </c>
      <c r="M8" s="25">
        <f t="shared" si="3"/>
        <v>0.1485393589253883</v>
      </c>
      <c r="N8" s="33"/>
      <c r="P8" s="26">
        <v>5</v>
      </c>
      <c r="Q8" s="26">
        <v>7</v>
      </c>
      <c r="R8" s="27">
        <f>SUM(K32:K38)</f>
        <v>0.28099439775910362</v>
      </c>
      <c r="S8" s="27">
        <f>SUM(L32:L38)</f>
        <v>1.7859677123121978</v>
      </c>
      <c r="T8" s="27">
        <f>SUM(M32:M38)</f>
        <v>2.9278159218232749</v>
      </c>
    </row>
    <row r="9" spans="1:20" x14ac:dyDescent="0.25">
      <c r="A9" s="10">
        <v>2</v>
      </c>
      <c r="B9" s="11">
        <v>6</v>
      </c>
      <c r="C9" s="12" t="s">
        <v>5</v>
      </c>
      <c r="D9" s="12" t="s">
        <v>15</v>
      </c>
      <c r="E9" s="13">
        <v>0.37</v>
      </c>
      <c r="F9" s="11">
        <v>13</v>
      </c>
      <c r="G9" s="14">
        <v>7.93</v>
      </c>
      <c r="H9" s="15">
        <v>2</v>
      </c>
      <c r="I9" s="15">
        <v>1</v>
      </c>
      <c r="J9" s="20">
        <f t="shared" si="0"/>
        <v>0.11777438248026484</v>
      </c>
      <c r="K9" s="21">
        <f t="shared" si="1"/>
        <v>1.0894130379424497E-2</v>
      </c>
      <c r="L9" s="21">
        <f t="shared" si="2"/>
        <v>5.6153795040743575E-2</v>
      </c>
      <c r="M9" s="21">
        <f t="shared" si="3"/>
        <v>9.2055401706137005E-2</v>
      </c>
      <c r="N9" s="33"/>
    </row>
    <row r="10" spans="1:20" x14ac:dyDescent="0.25">
      <c r="A10" s="10">
        <v>2</v>
      </c>
      <c r="B10" s="11">
        <v>7</v>
      </c>
      <c r="C10" s="12" t="s">
        <v>6</v>
      </c>
      <c r="D10" s="12" t="s">
        <v>16</v>
      </c>
      <c r="E10" s="13">
        <v>0.72</v>
      </c>
      <c r="F10" s="11">
        <v>15</v>
      </c>
      <c r="G10" s="14">
        <v>9.15</v>
      </c>
      <c r="H10" s="15">
        <v>2</v>
      </c>
      <c r="I10" s="15">
        <v>2</v>
      </c>
      <c r="J10" s="20">
        <f t="shared" si="0"/>
        <v>0.22918258212375858</v>
      </c>
      <c r="K10" s="21">
        <f t="shared" si="1"/>
        <v>4.1252864782276542E-2</v>
      </c>
      <c r="L10" s="21">
        <f t="shared" si="2"/>
        <v>0.24535141329258975</v>
      </c>
      <c r="M10" s="21">
        <f t="shared" si="3"/>
        <v>0.40221543162719631</v>
      </c>
      <c r="N10" s="33"/>
      <c r="P10" s="3" t="s">
        <v>45</v>
      </c>
      <c r="Q10" s="3"/>
      <c r="R10" s="3"/>
      <c r="S10" s="3"/>
      <c r="T10" s="3"/>
    </row>
    <row r="11" spans="1:20" x14ac:dyDescent="0.25">
      <c r="A11" s="10">
        <v>2</v>
      </c>
      <c r="B11" s="11">
        <v>8</v>
      </c>
      <c r="C11" s="12" t="s">
        <v>6</v>
      </c>
      <c r="D11" s="12" t="s">
        <v>16</v>
      </c>
      <c r="E11" s="13">
        <v>0.78</v>
      </c>
      <c r="F11" s="11">
        <v>15</v>
      </c>
      <c r="G11" s="14">
        <v>9.15</v>
      </c>
      <c r="H11" s="15">
        <v>1</v>
      </c>
      <c r="I11" s="15">
        <v>2</v>
      </c>
      <c r="J11" s="20">
        <f t="shared" si="0"/>
        <v>0.24828113063407181</v>
      </c>
      <c r="K11" s="21">
        <f t="shared" si="1"/>
        <v>4.8414820473644003E-2</v>
      </c>
      <c r="L11" s="21">
        <f t="shared" si="2"/>
        <v>0.28794714476699773</v>
      </c>
      <c r="M11" s="21">
        <f t="shared" si="3"/>
        <v>0.47204449961802908</v>
      </c>
      <c r="N11" s="33"/>
      <c r="P11" s="29" t="s">
        <v>37</v>
      </c>
      <c r="Q11" s="29" t="s">
        <v>38</v>
      </c>
      <c r="R11" s="29" t="s">
        <v>39</v>
      </c>
      <c r="S11" s="30" t="s">
        <v>42</v>
      </c>
      <c r="T11" s="29" t="s">
        <v>43</v>
      </c>
    </row>
    <row r="12" spans="1:20" x14ac:dyDescent="0.25">
      <c r="A12" s="10">
        <v>2</v>
      </c>
      <c r="B12" s="11">
        <v>9</v>
      </c>
      <c r="C12" s="12" t="s">
        <v>6</v>
      </c>
      <c r="D12" s="12" t="s">
        <v>16</v>
      </c>
      <c r="E12" s="13">
        <v>0.65</v>
      </c>
      <c r="F12" s="11">
        <v>15</v>
      </c>
      <c r="G12" s="14">
        <v>9.15</v>
      </c>
      <c r="H12" s="15">
        <v>1</v>
      </c>
      <c r="I12" s="15">
        <v>2</v>
      </c>
      <c r="J12" s="20">
        <f t="shared" si="0"/>
        <v>0.20690094219505986</v>
      </c>
      <c r="K12" s="21">
        <f t="shared" si="1"/>
        <v>3.3621403106697235E-2</v>
      </c>
      <c r="L12" s="21">
        <f t="shared" si="2"/>
        <v>0.19996329497708182</v>
      </c>
      <c r="M12" s="21">
        <f t="shared" si="3"/>
        <v>0.32780868029029803</v>
      </c>
      <c r="N12" s="33"/>
      <c r="P12" s="26">
        <v>1</v>
      </c>
      <c r="Q12" s="28">
        <f>+Q4*100</f>
        <v>500</v>
      </c>
      <c r="R12" s="43">
        <f t="shared" ref="R12:T12" si="4">+R4*100</f>
        <v>13.549624395212634</v>
      </c>
      <c r="S12" s="43">
        <f t="shared" si="4"/>
        <v>65.364001862108495</v>
      </c>
      <c r="T12" s="43">
        <f t="shared" si="4"/>
        <v>107.15410141329261</v>
      </c>
    </row>
    <row r="13" spans="1:20" x14ac:dyDescent="0.25">
      <c r="A13" s="10">
        <v>2</v>
      </c>
      <c r="B13" s="11">
        <v>10</v>
      </c>
      <c r="C13" s="12" t="s">
        <v>6</v>
      </c>
      <c r="D13" s="12" t="s">
        <v>16</v>
      </c>
      <c r="E13" s="13">
        <v>1.58</v>
      </c>
      <c r="F13" s="11">
        <v>20</v>
      </c>
      <c r="G13" s="14">
        <v>12.2</v>
      </c>
      <c r="H13" s="15">
        <v>1</v>
      </c>
      <c r="I13" s="15">
        <v>2</v>
      </c>
      <c r="J13" s="20">
        <f t="shared" si="0"/>
        <v>0.50292844410491477</v>
      </c>
      <c r="K13" s="21">
        <f t="shared" si="1"/>
        <v>0.19865673542144138</v>
      </c>
      <c r="L13" s="21">
        <f t="shared" si="2"/>
        <v>1.5753479118920302</v>
      </c>
      <c r="M13" s="21">
        <f t="shared" si="3"/>
        <v>2.5825375604787379</v>
      </c>
      <c r="N13" s="33"/>
      <c r="P13" s="26">
        <v>2</v>
      </c>
      <c r="Q13" s="28">
        <f t="shared" ref="Q13:T16" si="5">+Q5*100</f>
        <v>1100</v>
      </c>
      <c r="R13" s="43">
        <f t="shared" si="5"/>
        <v>57.683186911128118</v>
      </c>
      <c r="S13" s="43">
        <f t="shared" si="5"/>
        <v>397.92616819455066</v>
      </c>
      <c r="T13" s="43">
        <f t="shared" si="5"/>
        <v>652.33798064680423</v>
      </c>
    </row>
    <row r="14" spans="1:20" x14ac:dyDescent="0.25">
      <c r="A14" s="10">
        <v>2</v>
      </c>
      <c r="B14" s="11">
        <v>11</v>
      </c>
      <c r="C14" s="12" t="s">
        <v>3</v>
      </c>
      <c r="D14" s="12" t="s">
        <v>13</v>
      </c>
      <c r="E14" s="13">
        <v>0.52</v>
      </c>
      <c r="F14" s="11">
        <v>16</v>
      </c>
      <c r="G14" s="14">
        <v>9.76</v>
      </c>
      <c r="H14" s="15">
        <v>1</v>
      </c>
      <c r="I14" s="15">
        <v>2</v>
      </c>
      <c r="J14" s="20">
        <f t="shared" si="0"/>
        <v>0.16552075375604788</v>
      </c>
      <c r="K14" s="21">
        <f t="shared" si="1"/>
        <v>2.1517697988286226E-2</v>
      </c>
      <c r="L14" s="21">
        <f t="shared" si="2"/>
        <v>0.13650827603768781</v>
      </c>
      <c r="M14" s="21">
        <f t="shared" si="3"/>
        <v>0.22378405907817675</v>
      </c>
      <c r="N14" s="33"/>
      <c r="P14" s="26">
        <v>3</v>
      </c>
      <c r="Q14" s="28">
        <f t="shared" si="5"/>
        <v>600</v>
      </c>
      <c r="R14" s="43">
        <f t="shared" si="5"/>
        <v>25.826807995925645</v>
      </c>
      <c r="S14" s="43">
        <f t="shared" si="5"/>
        <v>147.16257281321617</v>
      </c>
      <c r="T14" s="43">
        <f t="shared" si="5"/>
        <v>241.25011936592827</v>
      </c>
    </row>
    <row r="15" spans="1:20" x14ac:dyDescent="0.25">
      <c r="A15" s="10">
        <v>2</v>
      </c>
      <c r="B15" s="11">
        <v>12</v>
      </c>
      <c r="C15" s="12" t="s">
        <v>5</v>
      </c>
      <c r="D15" s="12" t="s">
        <v>15</v>
      </c>
      <c r="E15" s="13">
        <v>0.93</v>
      </c>
      <c r="F15" s="11">
        <v>17</v>
      </c>
      <c r="G15" s="14">
        <v>10.37</v>
      </c>
      <c r="H15" s="15">
        <v>1</v>
      </c>
      <c r="I15" s="15">
        <v>2</v>
      </c>
      <c r="J15" s="20">
        <f t="shared" si="0"/>
        <v>0.29602750190985488</v>
      </c>
      <c r="K15" s="21">
        <f t="shared" si="1"/>
        <v>6.8826394194041268E-2</v>
      </c>
      <c r="L15" s="21">
        <f t="shared" si="2"/>
        <v>0.46392431006493517</v>
      </c>
      <c r="M15" s="21">
        <f t="shared" si="3"/>
        <v>0.76053165584415605</v>
      </c>
      <c r="N15" s="33"/>
      <c r="P15" s="26">
        <v>4</v>
      </c>
      <c r="Q15" s="28">
        <f t="shared" si="5"/>
        <v>600</v>
      </c>
      <c r="R15" s="43">
        <f t="shared" si="5"/>
        <v>41.230201171377637</v>
      </c>
      <c r="S15" s="43">
        <f t="shared" si="5"/>
        <v>342.82583185319584</v>
      </c>
      <c r="T15" s="43">
        <f t="shared" si="5"/>
        <v>562.00956041507504</v>
      </c>
    </row>
    <row r="16" spans="1:20" x14ac:dyDescent="0.25">
      <c r="A16" s="10">
        <v>2</v>
      </c>
      <c r="B16" s="11">
        <v>13</v>
      </c>
      <c r="C16" s="12" t="s">
        <v>7</v>
      </c>
      <c r="D16" s="12" t="s">
        <v>17</v>
      </c>
      <c r="E16" s="13">
        <v>0.73</v>
      </c>
      <c r="F16" s="11">
        <v>17</v>
      </c>
      <c r="G16" s="14">
        <v>10.37</v>
      </c>
      <c r="H16" s="15">
        <v>1</v>
      </c>
      <c r="I16" s="15">
        <v>2</v>
      </c>
      <c r="J16" s="20">
        <f t="shared" si="0"/>
        <v>0.23236567354214413</v>
      </c>
      <c r="K16" s="21">
        <f t="shared" si="1"/>
        <v>4.2406735421441306E-2</v>
      </c>
      <c r="L16" s="21">
        <f t="shared" si="2"/>
        <v>0.2858426001082251</v>
      </c>
      <c r="M16" s="21">
        <f t="shared" si="3"/>
        <v>0.4685944264069265</v>
      </c>
      <c r="N16" s="33"/>
      <c r="P16" s="26">
        <v>5</v>
      </c>
      <c r="Q16" s="28">
        <f t="shared" si="5"/>
        <v>700</v>
      </c>
      <c r="R16" s="43">
        <f t="shared" si="5"/>
        <v>28.099439775910362</v>
      </c>
      <c r="S16" s="43">
        <f t="shared" si="5"/>
        <v>178.59677123121978</v>
      </c>
      <c r="T16" s="43">
        <f t="shared" si="5"/>
        <v>292.78159218232747</v>
      </c>
    </row>
    <row r="17" spans="1:20" x14ac:dyDescent="0.25">
      <c r="A17" s="10">
        <v>2</v>
      </c>
      <c r="B17" s="11">
        <v>14</v>
      </c>
      <c r="C17" s="12" t="s">
        <v>7</v>
      </c>
      <c r="D17" s="12" t="s">
        <v>17</v>
      </c>
      <c r="E17" s="13">
        <v>0.71</v>
      </c>
      <c r="F17" s="11">
        <v>17</v>
      </c>
      <c r="G17" s="14">
        <v>10.37</v>
      </c>
      <c r="H17" s="15">
        <v>3</v>
      </c>
      <c r="I17" s="15">
        <v>1</v>
      </c>
      <c r="J17" s="20">
        <f t="shared" si="0"/>
        <v>0.22599949070537306</v>
      </c>
      <c r="K17" s="21">
        <f t="shared" si="1"/>
        <v>4.0114909600203717E-2</v>
      </c>
      <c r="L17" s="21">
        <f t="shared" si="2"/>
        <v>0.27039454816017316</v>
      </c>
      <c r="M17" s="21">
        <f t="shared" si="3"/>
        <v>0.44326975108225108</v>
      </c>
      <c r="N17" s="33"/>
    </row>
    <row r="18" spans="1:20" x14ac:dyDescent="0.25">
      <c r="A18" s="10">
        <v>2</v>
      </c>
      <c r="B18" s="11">
        <v>15</v>
      </c>
      <c r="C18" s="12" t="s">
        <v>7</v>
      </c>
      <c r="D18" s="12" t="s">
        <v>17</v>
      </c>
      <c r="E18" s="13">
        <v>0.87</v>
      </c>
      <c r="F18" s="11">
        <v>17</v>
      </c>
      <c r="G18" s="14">
        <v>10.37</v>
      </c>
      <c r="H18" s="15">
        <v>2</v>
      </c>
      <c r="I18" s="15">
        <v>1</v>
      </c>
      <c r="J18" s="20">
        <f t="shared" si="0"/>
        <v>0.27692895339954166</v>
      </c>
      <c r="K18" s="21">
        <f t="shared" si="1"/>
        <v>6.0232047364400312E-2</v>
      </c>
      <c r="L18" s="21">
        <f t="shared" si="2"/>
        <v>0.40599411525974033</v>
      </c>
      <c r="M18" s="21">
        <f t="shared" si="3"/>
        <v>0.66556412337662341</v>
      </c>
      <c r="N18" s="33"/>
      <c r="P18" t="s">
        <v>55</v>
      </c>
    </row>
    <row r="19" spans="1:20" x14ac:dyDescent="0.25">
      <c r="A19" s="10">
        <v>2</v>
      </c>
      <c r="B19" s="11">
        <v>16</v>
      </c>
      <c r="C19" s="12" t="s">
        <v>4</v>
      </c>
      <c r="D19" s="12" t="s">
        <v>14</v>
      </c>
      <c r="E19" s="13">
        <v>0.37</v>
      </c>
      <c r="F19" s="11">
        <v>12</v>
      </c>
      <c r="G19" s="14">
        <v>7.32</v>
      </c>
      <c r="H19" s="15">
        <v>1</v>
      </c>
      <c r="I19" s="15">
        <v>1</v>
      </c>
      <c r="J19" s="20">
        <f t="shared" si="0"/>
        <v>0.11777438248026484</v>
      </c>
      <c r="K19" s="21">
        <f t="shared" si="1"/>
        <v>1.0894130379424497E-2</v>
      </c>
      <c r="L19" s="21">
        <f t="shared" si="2"/>
        <v>5.183427234530176E-2</v>
      </c>
      <c r="M19" s="21">
        <f t="shared" si="3"/>
        <v>8.4974216959511087E-2</v>
      </c>
      <c r="N19" s="33"/>
      <c r="O19" s="41" t="s">
        <v>56</v>
      </c>
      <c r="P19" s="42"/>
      <c r="Q19" s="29" t="s">
        <v>38</v>
      </c>
      <c r="R19" s="29" t="s">
        <v>39</v>
      </c>
      <c r="S19" s="30" t="s">
        <v>42</v>
      </c>
      <c r="T19" s="29" t="s">
        <v>43</v>
      </c>
    </row>
    <row r="20" spans="1:20" x14ac:dyDescent="0.25">
      <c r="A20" s="10">
        <v>3</v>
      </c>
      <c r="B20" s="11">
        <v>17</v>
      </c>
      <c r="C20" s="12" t="s">
        <v>8</v>
      </c>
      <c r="D20" s="12" t="s">
        <v>18</v>
      </c>
      <c r="E20" s="13">
        <v>0.87</v>
      </c>
      <c r="F20" s="11">
        <v>17</v>
      </c>
      <c r="G20" s="14">
        <v>10.37</v>
      </c>
      <c r="H20" s="15">
        <v>1</v>
      </c>
      <c r="I20" s="15">
        <v>1</v>
      </c>
      <c r="J20" s="24">
        <f t="shared" si="0"/>
        <v>0.27692895339954166</v>
      </c>
      <c r="K20" s="25">
        <f t="shared" si="1"/>
        <v>6.0232047364400312E-2</v>
      </c>
      <c r="L20" s="25">
        <f t="shared" si="2"/>
        <v>0.40599411525974033</v>
      </c>
      <c r="M20" s="25">
        <f t="shared" si="3"/>
        <v>0.66556412337662341</v>
      </c>
      <c r="N20" s="33"/>
      <c r="O20" s="39" t="s">
        <v>46</v>
      </c>
      <c r="P20" s="40"/>
      <c r="Q20" s="34">
        <f>AVERAGE(Q12:Q16)</f>
        <v>700</v>
      </c>
      <c r="R20" s="35">
        <f>AVERAGE(R12:R16)</f>
        <v>33.277852049910877</v>
      </c>
      <c r="S20" s="35">
        <f>AVERAGE(S12:S16)</f>
        <v>226.37506919085817</v>
      </c>
      <c r="T20" s="35">
        <f>AVERAGE(T12:T16)</f>
        <v>371.10667080468556</v>
      </c>
    </row>
    <row r="21" spans="1:20" x14ac:dyDescent="0.25">
      <c r="A21" s="10">
        <v>3</v>
      </c>
      <c r="B21" s="11">
        <v>18</v>
      </c>
      <c r="C21" s="12" t="s">
        <v>9</v>
      </c>
      <c r="D21" s="12" t="s">
        <v>19</v>
      </c>
      <c r="E21" s="13">
        <v>0.72</v>
      </c>
      <c r="F21" s="11">
        <v>16</v>
      </c>
      <c r="G21" s="14">
        <v>9.76</v>
      </c>
      <c r="H21" s="15">
        <v>1</v>
      </c>
      <c r="I21" s="15">
        <v>1</v>
      </c>
      <c r="J21" s="24">
        <f t="shared" si="0"/>
        <v>0.22918258212375858</v>
      </c>
      <c r="K21" s="25">
        <f t="shared" si="1"/>
        <v>4.1252864782276542E-2</v>
      </c>
      <c r="L21" s="25">
        <f t="shared" si="2"/>
        <v>0.26170817417876241</v>
      </c>
      <c r="M21" s="25">
        <f t="shared" si="3"/>
        <v>0.42902979373567607</v>
      </c>
      <c r="N21" s="33"/>
      <c r="O21" s="39" t="s">
        <v>47</v>
      </c>
      <c r="P21" s="40"/>
      <c r="Q21" s="1">
        <f>+Q22^2</f>
        <v>55000.000000000007</v>
      </c>
      <c r="R21" s="36">
        <f t="shared" ref="R21:T21" si="6">+R22^2</f>
        <v>282.59930095184706</v>
      </c>
      <c r="S21" s="36">
        <f t="shared" si="6"/>
        <v>19368.127208663987</v>
      </c>
      <c r="T21" s="36">
        <f t="shared" si="6"/>
        <v>52050.865919548341</v>
      </c>
    </row>
    <row r="22" spans="1:20" x14ac:dyDescent="0.25">
      <c r="A22" s="10">
        <v>3</v>
      </c>
      <c r="B22" s="11">
        <v>19</v>
      </c>
      <c r="C22" s="12" t="s">
        <v>10</v>
      </c>
      <c r="D22" s="12" t="s">
        <v>20</v>
      </c>
      <c r="E22" s="13">
        <v>0.89</v>
      </c>
      <c r="F22" s="11">
        <v>14</v>
      </c>
      <c r="G22" s="14">
        <v>8.5399999999999991</v>
      </c>
      <c r="H22" s="15">
        <v>3</v>
      </c>
      <c r="I22" s="15">
        <v>2</v>
      </c>
      <c r="J22" s="24">
        <f t="shared" si="0"/>
        <v>0.28329513623631269</v>
      </c>
      <c r="K22" s="25">
        <f t="shared" si="1"/>
        <v>6.3033167812579574E-2</v>
      </c>
      <c r="L22" s="25">
        <f t="shared" si="2"/>
        <v>0.34989711452762917</v>
      </c>
      <c r="M22" s="25">
        <f t="shared" si="3"/>
        <v>0.57360182709447416</v>
      </c>
      <c r="N22" s="33"/>
      <c r="O22" s="39" t="s">
        <v>48</v>
      </c>
      <c r="P22" s="40"/>
      <c r="Q22" s="37">
        <f>STDEVA(Q12:Q16)</f>
        <v>234.52078799117149</v>
      </c>
      <c r="R22" s="37">
        <f>STDEVA(R12:R16)</f>
        <v>16.810690079584688</v>
      </c>
      <c r="S22" s="37">
        <f>STDEVA(S12:S16)</f>
        <v>139.16941908574594</v>
      </c>
      <c r="T22" s="37">
        <f>STDEVA(T12:T16)</f>
        <v>228.146588665157</v>
      </c>
    </row>
    <row r="23" spans="1:20" x14ac:dyDescent="0.25">
      <c r="A23" s="10">
        <v>3</v>
      </c>
      <c r="B23" s="11">
        <v>20</v>
      </c>
      <c r="C23" s="12" t="s">
        <v>3</v>
      </c>
      <c r="D23" s="12" t="s">
        <v>13</v>
      </c>
      <c r="E23" s="13">
        <v>0.74</v>
      </c>
      <c r="F23" s="11">
        <v>12</v>
      </c>
      <c r="G23" s="14">
        <v>7.32</v>
      </c>
      <c r="H23" s="15">
        <v>2</v>
      </c>
      <c r="I23" s="15">
        <v>1</v>
      </c>
      <c r="J23" s="24">
        <f t="shared" si="0"/>
        <v>0.23554876496052968</v>
      </c>
      <c r="K23" s="25">
        <f t="shared" si="1"/>
        <v>4.3576521517697989E-2</v>
      </c>
      <c r="L23" s="25">
        <f t="shared" si="2"/>
        <v>0.20733708938120704</v>
      </c>
      <c r="M23" s="25">
        <f t="shared" si="3"/>
        <v>0.33989686783804435</v>
      </c>
      <c r="N23" s="33"/>
      <c r="O23" s="39" t="s">
        <v>49</v>
      </c>
      <c r="P23" s="40"/>
      <c r="Q23" s="36">
        <f>+Q22/P28</f>
        <v>104.88088481701561</v>
      </c>
      <c r="R23" s="36">
        <f>+R22/Q28</f>
        <v>7.5179691533265753</v>
      </c>
      <c r="S23" s="36">
        <f>+S22/R28</f>
        <v>62.238456292977183</v>
      </c>
      <c r="T23" s="36">
        <f>+T22/S28</f>
        <v>102.03025621799524</v>
      </c>
    </row>
    <row r="24" spans="1:20" x14ac:dyDescent="0.25">
      <c r="A24" s="10">
        <v>3</v>
      </c>
      <c r="B24" s="11">
        <v>21</v>
      </c>
      <c r="C24" s="12" t="s">
        <v>3</v>
      </c>
      <c r="D24" s="12" t="s">
        <v>13</v>
      </c>
      <c r="E24" s="13">
        <v>0.68</v>
      </c>
      <c r="F24" s="11">
        <v>14</v>
      </c>
      <c r="G24" s="14">
        <v>8.5399999999999991</v>
      </c>
      <c r="H24" s="15">
        <v>2</v>
      </c>
      <c r="I24" s="15">
        <v>1</v>
      </c>
      <c r="J24" s="24">
        <f t="shared" si="0"/>
        <v>0.21645021645021648</v>
      </c>
      <c r="K24" s="25">
        <f t="shared" si="1"/>
        <v>3.6796536796536806E-2</v>
      </c>
      <c r="L24" s="25">
        <f t="shared" si="2"/>
        <v>0.2042575757575758</v>
      </c>
      <c r="M24" s="25">
        <f t="shared" si="3"/>
        <v>0.33484848484848495</v>
      </c>
      <c r="N24" s="33"/>
      <c r="O24" s="39" t="s">
        <v>51</v>
      </c>
      <c r="P24" s="40"/>
      <c r="Q24" s="36">
        <f>+Q23*2.132</f>
        <v>223.6060464298773</v>
      </c>
      <c r="R24" s="36">
        <f t="shared" ref="R24:T24" si="7">+R23*2.132</f>
        <v>16.02831023489226</v>
      </c>
      <c r="S24" s="36">
        <f t="shared" si="7"/>
        <v>132.69238881662736</v>
      </c>
      <c r="T24" s="36">
        <f t="shared" si="7"/>
        <v>217.52850625676587</v>
      </c>
    </row>
    <row r="25" spans="1:20" x14ac:dyDescent="0.25">
      <c r="A25" s="10">
        <v>3</v>
      </c>
      <c r="B25" s="11">
        <v>22</v>
      </c>
      <c r="C25" s="12" t="s">
        <v>3</v>
      </c>
      <c r="D25" s="12" t="s">
        <v>13</v>
      </c>
      <c r="E25" s="13">
        <v>0.41</v>
      </c>
      <c r="F25" s="11">
        <v>8</v>
      </c>
      <c r="G25" s="14">
        <v>4.88</v>
      </c>
      <c r="H25" s="15">
        <v>2</v>
      </c>
      <c r="I25" s="15">
        <v>1</v>
      </c>
      <c r="J25" s="24">
        <f t="shared" si="0"/>
        <v>0.13050674815380697</v>
      </c>
      <c r="K25" s="25">
        <f t="shared" si="1"/>
        <v>1.3376941685765214E-2</v>
      </c>
      <c r="L25" s="25">
        <f t="shared" si="2"/>
        <v>4.2431659027247257E-2</v>
      </c>
      <c r="M25" s="25">
        <f t="shared" si="3"/>
        <v>6.9560096765979115E-2</v>
      </c>
      <c r="N25" s="33"/>
      <c r="O25" s="39" t="s">
        <v>53</v>
      </c>
      <c r="P25" s="40"/>
      <c r="Q25" s="38">
        <f>+Q24/Q20</f>
        <v>0.31943720918553897</v>
      </c>
      <c r="R25" s="38">
        <f t="shared" ref="R25:T25" si="8">+R24/R20</f>
        <v>0.48165098549187119</v>
      </c>
      <c r="S25" s="38">
        <f t="shared" si="8"/>
        <v>0.5861616709424553</v>
      </c>
      <c r="T25" s="38">
        <f t="shared" si="8"/>
        <v>0.58616167094245442</v>
      </c>
    </row>
    <row r="26" spans="1:20" x14ac:dyDescent="0.25">
      <c r="A26" s="10">
        <v>4</v>
      </c>
      <c r="B26" s="11">
        <v>23</v>
      </c>
      <c r="C26" s="12" t="s">
        <v>3</v>
      </c>
      <c r="D26" s="12" t="s">
        <v>13</v>
      </c>
      <c r="E26" s="13">
        <v>1.17</v>
      </c>
      <c r="F26" s="11">
        <v>23</v>
      </c>
      <c r="G26" s="14">
        <v>14.03</v>
      </c>
      <c r="H26" s="15">
        <v>1</v>
      </c>
      <c r="I26" s="15">
        <v>1</v>
      </c>
      <c r="J26" s="20">
        <f t="shared" si="0"/>
        <v>0.37242169595110769</v>
      </c>
      <c r="K26" s="21">
        <f t="shared" si="1"/>
        <v>0.10893334606569899</v>
      </c>
      <c r="L26" s="21">
        <f t="shared" si="2"/>
        <v>0.99341764944614186</v>
      </c>
      <c r="M26" s="21">
        <f t="shared" si="3"/>
        <v>1.6285535236821997</v>
      </c>
      <c r="N26" s="33"/>
      <c r="O26" s="39" t="s">
        <v>54</v>
      </c>
      <c r="P26" s="40"/>
      <c r="Q26" s="37">
        <f>+Q20-Q24</f>
        <v>476.39395357012268</v>
      </c>
      <c r="R26" s="37">
        <f t="shared" ref="R26:T26" si="9">+R20-R24</f>
        <v>17.249541815018617</v>
      </c>
      <c r="S26" s="37">
        <f t="shared" si="9"/>
        <v>93.682680374230813</v>
      </c>
      <c r="T26" s="37">
        <f t="shared" si="9"/>
        <v>153.5781645479197</v>
      </c>
    </row>
    <row r="27" spans="1:20" x14ac:dyDescent="0.25">
      <c r="A27" s="10">
        <v>4</v>
      </c>
      <c r="B27" s="11">
        <v>24</v>
      </c>
      <c r="C27" s="12" t="s">
        <v>3</v>
      </c>
      <c r="D27" s="12" t="s">
        <v>13</v>
      </c>
      <c r="E27" s="13">
        <v>0.61</v>
      </c>
      <c r="F27" s="11">
        <v>23</v>
      </c>
      <c r="G27" s="14">
        <v>14.03</v>
      </c>
      <c r="H27" s="15">
        <v>1</v>
      </c>
      <c r="I27" s="15">
        <v>1</v>
      </c>
      <c r="J27" s="20">
        <f t="shared" si="0"/>
        <v>0.1941685765215177</v>
      </c>
      <c r="K27" s="21">
        <f t="shared" si="1"/>
        <v>2.9610707919531448E-2</v>
      </c>
      <c r="L27" s="21">
        <f t="shared" si="2"/>
        <v>0.27003485087216705</v>
      </c>
      <c r="M27" s="21">
        <f t="shared" si="3"/>
        <v>0.44268008339699511</v>
      </c>
      <c r="N27" s="33"/>
    </row>
    <row r="28" spans="1:20" x14ac:dyDescent="0.25">
      <c r="A28" s="10">
        <v>4</v>
      </c>
      <c r="B28" s="11">
        <v>25</v>
      </c>
      <c r="C28" s="12" t="s">
        <v>3</v>
      </c>
      <c r="D28" s="12" t="s">
        <v>13</v>
      </c>
      <c r="E28" s="13">
        <v>0.85199999999999998</v>
      </c>
      <c r="F28" s="11">
        <v>23</v>
      </c>
      <c r="G28" s="14">
        <v>14.03</v>
      </c>
      <c r="H28" s="15">
        <v>1</v>
      </c>
      <c r="I28" s="15">
        <v>2</v>
      </c>
      <c r="J28" s="20">
        <f t="shared" si="0"/>
        <v>0.27119938884644768</v>
      </c>
      <c r="K28" s="21">
        <f t="shared" si="1"/>
        <v>5.7765469824293356E-2</v>
      </c>
      <c r="L28" s="21">
        <f t="shared" si="2"/>
        <v>0.52679220206264321</v>
      </c>
      <c r="M28" s="21">
        <f t="shared" si="3"/>
        <v>0.8635937738731857</v>
      </c>
      <c r="N28" s="33"/>
      <c r="O28" t="s">
        <v>50</v>
      </c>
      <c r="P28">
        <v>2.23606797749978</v>
      </c>
      <c r="Q28">
        <v>2.23606797749978</v>
      </c>
      <c r="R28">
        <v>2.23606797749978</v>
      </c>
      <c r="S28">
        <v>2.23606797749978</v>
      </c>
    </row>
    <row r="29" spans="1:20" x14ac:dyDescent="0.25">
      <c r="A29" s="10">
        <v>4</v>
      </c>
      <c r="B29" s="11">
        <v>26</v>
      </c>
      <c r="C29" s="12" t="s">
        <v>3</v>
      </c>
      <c r="D29" s="12" t="s">
        <v>13</v>
      </c>
      <c r="E29" s="13">
        <v>0.78200000000000003</v>
      </c>
      <c r="F29" s="11">
        <v>23</v>
      </c>
      <c r="G29" s="14">
        <v>14.03</v>
      </c>
      <c r="H29" s="15">
        <v>1</v>
      </c>
      <c r="I29" s="15">
        <v>2</v>
      </c>
      <c r="J29" s="20">
        <f t="shared" si="0"/>
        <v>0.24891774891774893</v>
      </c>
      <c r="K29" s="21">
        <f t="shared" si="1"/>
        <v>4.8663419913419916E-2</v>
      </c>
      <c r="L29" s="21">
        <f t="shared" si="2"/>
        <v>0.44378605790043291</v>
      </c>
      <c r="M29" s="21">
        <f t="shared" si="3"/>
        <v>0.72751812770562774</v>
      </c>
      <c r="N29" s="33"/>
      <c r="O29" t="s">
        <v>52</v>
      </c>
      <c r="S29">
        <v>2.1320000000000001</v>
      </c>
    </row>
    <row r="30" spans="1:20" x14ac:dyDescent="0.25">
      <c r="A30" s="10">
        <v>4</v>
      </c>
      <c r="B30" s="11">
        <v>27</v>
      </c>
      <c r="C30" s="12" t="s">
        <v>10</v>
      </c>
      <c r="D30" s="12" t="s">
        <v>20</v>
      </c>
      <c r="E30" s="13">
        <v>0.76800000000000002</v>
      </c>
      <c r="F30" s="11">
        <v>18</v>
      </c>
      <c r="G30" s="14">
        <v>10.98</v>
      </c>
      <c r="H30" s="15">
        <v>2</v>
      </c>
      <c r="I30" s="15">
        <v>2</v>
      </c>
      <c r="J30" s="20">
        <f t="shared" si="0"/>
        <v>0.24446142093200918</v>
      </c>
      <c r="K30" s="21">
        <f t="shared" si="1"/>
        <v>4.6936592818945758E-2</v>
      </c>
      <c r="L30" s="21">
        <f t="shared" si="2"/>
        <v>0.3349864629488159</v>
      </c>
      <c r="M30" s="21">
        <f t="shared" si="3"/>
        <v>0.54915813598166541</v>
      </c>
      <c r="N30" s="33"/>
    </row>
    <row r="31" spans="1:20" x14ac:dyDescent="0.25">
      <c r="A31" s="10">
        <v>4</v>
      </c>
      <c r="B31" s="11">
        <v>28</v>
      </c>
      <c r="C31" s="12" t="s">
        <v>5</v>
      </c>
      <c r="D31" s="12" t="s">
        <v>15</v>
      </c>
      <c r="E31" s="13">
        <v>1.23</v>
      </c>
      <c r="F31" s="11">
        <v>18</v>
      </c>
      <c r="G31" s="14">
        <v>10.98</v>
      </c>
      <c r="H31" s="15">
        <v>1</v>
      </c>
      <c r="I31" s="15">
        <v>2</v>
      </c>
      <c r="J31" s="20">
        <f t="shared" si="0"/>
        <v>0.39152024446142092</v>
      </c>
      <c r="K31" s="21">
        <f t="shared" si="1"/>
        <v>0.12039247517188692</v>
      </c>
      <c r="L31" s="21">
        <f t="shared" si="2"/>
        <v>0.85924109530175707</v>
      </c>
      <c r="M31" s="21">
        <f t="shared" si="3"/>
        <v>1.4085919595110772</v>
      </c>
      <c r="N31" s="33"/>
    </row>
    <row r="32" spans="1:20" x14ac:dyDescent="0.25">
      <c r="A32" s="10">
        <v>5</v>
      </c>
      <c r="B32" s="11">
        <v>29</v>
      </c>
      <c r="C32" s="12" t="s">
        <v>3</v>
      </c>
      <c r="D32" s="12" t="s">
        <v>15</v>
      </c>
      <c r="E32" s="13">
        <v>0.94799999999999995</v>
      </c>
      <c r="F32" s="11">
        <v>17</v>
      </c>
      <c r="G32" s="14">
        <v>10.37</v>
      </c>
      <c r="H32" s="15">
        <v>1</v>
      </c>
      <c r="I32" s="15">
        <v>2</v>
      </c>
      <c r="J32" s="24">
        <f t="shared" si="0"/>
        <v>0.30175706646294881</v>
      </c>
      <c r="K32" s="25">
        <f t="shared" si="1"/>
        <v>7.1516424751718877E-2</v>
      </c>
      <c r="L32" s="25">
        <f t="shared" si="2"/>
        <v>0.4820564610389611</v>
      </c>
      <c r="M32" s="25">
        <f t="shared" si="3"/>
        <v>0.79025649350649363</v>
      </c>
      <c r="N32" s="33"/>
    </row>
    <row r="33" spans="1:14" x14ac:dyDescent="0.25">
      <c r="A33" s="10">
        <v>5</v>
      </c>
      <c r="B33" s="11">
        <v>30</v>
      </c>
      <c r="C33" s="12" t="s">
        <v>6</v>
      </c>
      <c r="D33" s="12" t="s">
        <v>16</v>
      </c>
      <c r="E33" s="13">
        <v>0.84799999999999998</v>
      </c>
      <c r="F33" s="11">
        <v>18</v>
      </c>
      <c r="G33" s="14">
        <v>10.98</v>
      </c>
      <c r="H33" s="15">
        <v>1</v>
      </c>
      <c r="I33" s="15">
        <v>1</v>
      </c>
      <c r="J33" s="24">
        <f t="shared" si="0"/>
        <v>0.26992615227909345</v>
      </c>
      <c r="K33" s="25">
        <f t="shared" si="1"/>
        <v>5.7224344283167812E-2</v>
      </c>
      <c r="L33" s="25">
        <f t="shared" si="2"/>
        <v>0.40841014514896867</v>
      </c>
      <c r="M33" s="25">
        <f t="shared" si="3"/>
        <v>0.66952482811306346</v>
      </c>
      <c r="N33" s="33"/>
    </row>
    <row r="34" spans="1:14" x14ac:dyDescent="0.25">
      <c r="A34" s="10">
        <v>5</v>
      </c>
      <c r="B34" s="11">
        <v>31</v>
      </c>
      <c r="C34" s="12" t="s">
        <v>6</v>
      </c>
      <c r="D34" s="12" t="s">
        <v>16</v>
      </c>
      <c r="E34" s="13">
        <v>0.77200000000000002</v>
      </c>
      <c r="F34" s="11">
        <v>15</v>
      </c>
      <c r="G34" s="14">
        <v>9.15</v>
      </c>
      <c r="H34" s="15">
        <v>1</v>
      </c>
      <c r="I34" s="15">
        <v>1</v>
      </c>
      <c r="J34" s="24">
        <f t="shared" si="0"/>
        <v>0.24573465749936338</v>
      </c>
      <c r="K34" s="25">
        <f t="shared" si="1"/>
        <v>4.7426788897377128E-2</v>
      </c>
      <c r="L34" s="25">
        <f t="shared" si="2"/>
        <v>0.28207082696715052</v>
      </c>
      <c r="M34" s="25">
        <f t="shared" si="3"/>
        <v>0.46241119174942696</v>
      </c>
      <c r="N34" s="33"/>
    </row>
    <row r="35" spans="1:14" x14ac:dyDescent="0.25">
      <c r="A35" s="10">
        <v>5</v>
      </c>
      <c r="B35" s="11">
        <v>32</v>
      </c>
      <c r="C35" s="12" t="s">
        <v>11</v>
      </c>
      <c r="D35" s="12" t="s">
        <v>21</v>
      </c>
      <c r="E35" s="13">
        <v>0.60599999999999998</v>
      </c>
      <c r="F35" s="11">
        <v>20</v>
      </c>
      <c r="G35" s="14">
        <v>12.2</v>
      </c>
      <c r="H35" s="15">
        <v>3</v>
      </c>
      <c r="I35" s="15">
        <v>3</v>
      </c>
      <c r="J35" s="24">
        <f t="shared" si="0"/>
        <v>0.19289533995416347</v>
      </c>
      <c r="K35" s="25">
        <f t="shared" si="1"/>
        <v>2.9223644003055764E-2</v>
      </c>
      <c r="L35" s="25">
        <f t="shared" si="2"/>
        <v>0.23174349694423219</v>
      </c>
      <c r="M35" s="25">
        <f t="shared" si="3"/>
        <v>0.37990737203972497</v>
      </c>
      <c r="N35" s="33"/>
    </row>
    <row r="36" spans="1:14" x14ac:dyDescent="0.25">
      <c r="A36" s="10">
        <v>5</v>
      </c>
      <c r="B36" s="11">
        <v>33</v>
      </c>
      <c r="C36" s="12" t="s">
        <v>4</v>
      </c>
      <c r="D36" s="12" t="s">
        <v>14</v>
      </c>
      <c r="E36" s="13">
        <v>0.57399999999999995</v>
      </c>
      <c r="F36" s="11">
        <v>12</v>
      </c>
      <c r="G36" s="14">
        <v>7.32</v>
      </c>
      <c r="H36" s="15">
        <v>3</v>
      </c>
      <c r="I36" s="15">
        <v>1</v>
      </c>
      <c r="J36" s="24">
        <f t="shared" si="0"/>
        <v>0.18270944741532977</v>
      </c>
      <c r="K36" s="25">
        <f t="shared" si="1"/>
        <v>2.6218805704099821E-2</v>
      </c>
      <c r="L36" s="25">
        <f t="shared" si="2"/>
        <v>0.12474907754010697</v>
      </c>
      <c r="M36" s="25">
        <f t="shared" si="3"/>
        <v>0.20450668449197862</v>
      </c>
      <c r="N36" s="33"/>
    </row>
    <row r="37" spans="1:14" x14ac:dyDescent="0.25">
      <c r="A37" s="10">
        <v>5</v>
      </c>
      <c r="B37" s="11">
        <v>34</v>
      </c>
      <c r="C37" s="12" t="s">
        <v>12</v>
      </c>
      <c r="D37" s="12" t="s">
        <v>13</v>
      </c>
      <c r="E37" s="13">
        <v>0.52200000000000002</v>
      </c>
      <c r="F37" s="11">
        <v>12</v>
      </c>
      <c r="G37" s="14">
        <v>7.32</v>
      </c>
      <c r="H37" s="15">
        <v>2</v>
      </c>
      <c r="I37" s="15">
        <v>1</v>
      </c>
      <c r="J37" s="24">
        <f t="shared" si="0"/>
        <v>0.166157372039725</v>
      </c>
      <c r="K37" s="25">
        <f t="shared" si="1"/>
        <v>2.1683537051184115E-2</v>
      </c>
      <c r="L37" s="25">
        <f t="shared" si="2"/>
        <v>0.10317026928953402</v>
      </c>
      <c r="M37" s="25">
        <f t="shared" si="3"/>
        <v>0.16913158899923611</v>
      </c>
      <c r="N37" s="33"/>
    </row>
    <row r="38" spans="1:14" x14ac:dyDescent="0.25">
      <c r="A38" s="10">
        <v>5</v>
      </c>
      <c r="B38" s="11">
        <v>35</v>
      </c>
      <c r="C38" s="12" t="s">
        <v>12</v>
      </c>
      <c r="D38" s="12" t="s">
        <v>13</v>
      </c>
      <c r="E38" s="13">
        <v>0.59</v>
      </c>
      <c r="F38" s="11">
        <v>14</v>
      </c>
      <c r="G38" s="14">
        <v>8.5399999999999991</v>
      </c>
      <c r="H38" s="15">
        <v>1</v>
      </c>
      <c r="I38" s="15">
        <v>1</v>
      </c>
      <c r="J38" s="24">
        <f t="shared" si="0"/>
        <v>0.18780239368474663</v>
      </c>
      <c r="K38" s="25">
        <f t="shared" si="1"/>
        <v>2.7700853068500127E-2</v>
      </c>
      <c r="L38" s="25">
        <f t="shared" si="2"/>
        <v>0.15376743538324419</v>
      </c>
      <c r="M38" s="25">
        <f t="shared" si="3"/>
        <v>0.25207776292335116</v>
      </c>
      <c r="N38" s="33"/>
    </row>
  </sheetData>
  <mergeCells count="12">
    <mergeCell ref="O26:P26"/>
    <mergeCell ref="O19:P19"/>
    <mergeCell ref="O22:P22"/>
    <mergeCell ref="O23:P23"/>
    <mergeCell ref="O24:P24"/>
    <mergeCell ref="O25:P25"/>
    <mergeCell ref="A2:I2"/>
    <mergeCell ref="J2:M2"/>
    <mergeCell ref="P2:T2"/>
    <mergeCell ref="P10:T10"/>
    <mergeCell ref="O20:P20"/>
    <mergeCell ref="O21:P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2014-03-27T09:18:03Z</dcterms:created>
  <dcterms:modified xsi:type="dcterms:W3CDTF">2014-03-27T10:01:08Z</dcterms:modified>
</cp:coreProperties>
</file>